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GAV für das Maler- und Gipsergewerbe\Arbeitszeitkontrolle\2026\Dokumente für Homepage\"/>
    </mc:Choice>
  </mc:AlternateContent>
  <xr:revisionPtr revIDLastSave="0" documentId="8_{9295B7A5-AC95-4FD4-B202-4CC2D8A3E236}" xr6:coauthVersionLast="47" xr6:coauthVersionMax="47" xr10:uidLastSave="{00000000-0000-0000-0000-000000000000}"/>
  <bookViews>
    <workbookView xWindow="-120" yWindow="-120" windowWidth="29040" windowHeight="17520" tabRatio="876" xr2:uid="{2F85FC9A-13FC-43FF-BBA6-C36C21E88941}"/>
  </bookViews>
  <sheets>
    <sheet name="Ferienberechnung" sheetId="6" r:id="rId1"/>
    <sheet name="Dropdown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6" l="1"/>
  <c r="H21" i="6" l="1"/>
  <c r="G20" i="6" s="1"/>
  <c r="D21" i="6"/>
  <c r="C20" i="6" s="1"/>
  <c r="H20" i="6"/>
  <c r="D20" i="6"/>
  <c r="H19" i="6"/>
  <c r="D19" i="6"/>
  <c r="H18" i="6"/>
  <c r="D18" i="6"/>
  <c r="I17" i="6" s="1"/>
  <c r="H13" i="6"/>
  <c r="H10" i="6"/>
  <c r="H7" i="6"/>
  <c r="H8" i="6" s="1"/>
  <c r="H6" i="6"/>
  <c r="C21" i="6" l="1"/>
  <c r="C22" i="6"/>
  <c r="D22" i="6"/>
  <c r="G22" i="6"/>
  <c r="H22" i="6"/>
  <c r="I28" i="6"/>
  <c r="M28" i="6" s="1"/>
  <c r="L21" i="6"/>
  <c r="O21" i="6" s="1"/>
  <c r="I29" i="6"/>
  <c r="M29" i="6" s="1"/>
  <c r="L22" i="6"/>
  <c r="O22" i="6" s="1"/>
  <c r="I30" i="6"/>
  <c r="M30" i="6" s="1"/>
  <c r="L23" i="6"/>
  <c r="O23" i="6" s="1"/>
  <c r="I31" i="6"/>
  <c r="M31" i="6" s="1"/>
  <c r="L24" i="6"/>
  <c r="I20" i="6"/>
  <c r="L25" i="6"/>
  <c r="L26" i="6"/>
  <c r="L27" i="6"/>
  <c r="L28" i="6"/>
  <c r="L29" i="6"/>
  <c r="L30" i="6"/>
  <c r="L31" i="6"/>
  <c r="L20" i="6"/>
  <c r="I21" i="6"/>
  <c r="I22" i="6"/>
  <c r="I23" i="6"/>
  <c r="I24" i="6"/>
  <c r="I25" i="6"/>
  <c r="I26" i="6"/>
  <c r="M26" i="6" s="1"/>
  <c r="I27" i="6"/>
  <c r="M27" i="6" s="1"/>
  <c r="H11" i="6"/>
  <c r="I19" i="6"/>
  <c r="H14" i="6"/>
  <c r="I18" i="6"/>
  <c r="M19" i="6"/>
  <c r="M18" i="6"/>
  <c r="L17" i="6"/>
  <c r="M17" i="6" s="1" a="1"/>
  <c r="M17" i="6" s="1"/>
  <c r="G21" i="6"/>
  <c r="P9" i="6" l="1"/>
  <c r="O26" i="6" s="1"/>
  <c r="L9" i="6" s="1"/>
  <c r="P12" i="6"/>
  <c r="O29" i="6" s="1"/>
  <c r="L12" i="6" s="1"/>
  <c r="P5" i="6"/>
  <c r="M22" i="6" s="1"/>
  <c r="L5" i="6" s="1"/>
  <c r="P6" i="6"/>
  <c r="M23" i="6" s="1"/>
  <c r="L6" i="6" s="1"/>
  <c r="P7" i="6"/>
  <c r="M24" i="6" s="1"/>
  <c r="P10" i="6"/>
  <c r="O27" i="6" s="1"/>
  <c r="L10" i="6" s="1"/>
  <c r="P11" i="6"/>
  <c r="K11" i="6" s="1"/>
  <c r="M25" i="6"/>
  <c r="B22" i="6"/>
  <c r="P4" i="6" s="1"/>
  <c r="M21" i="6" s="1"/>
  <c r="L4" i="6" s="1"/>
  <c r="E22" i="6"/>
  <c r="P13" i="6" s="1"/>
  <c r="O30" i="6" s="1"/>
  <c r="L13" i="6" s="1"/>
  <c r="L32" i="6"/>
  <c r="H31" i="6"/>
  <c r="O28" i="6" l="1"/>
  <c r="L11" i="6" s="1"/>
  <c r="O24" i="6"/>
  <c r="L7" i="6" s="1"/>
  <c r="P8" i="6"/>
  <c r="K4" i="6"/>
  <c r="P14" i="6"/>
  <c r="O31" i="6" s="1"/>
  <c r="L14" i="6" s="1"/>
  <c r="K6" i="6"/>
  <c r="K7" i="6"/>
  <c r="K10" i="6"/>
  <c r="K12" i="6"/>
  <c r="K5" i="6"/>
  <c r="K9" i="6"/>
  <c r="K13" i="6"/>
  <c r="P3" i="6"/>
  <c r="O20" i="6" s="1"/>
  <c r="K8" i="6" l="1"/>
  <c r="O25" i="6"/>
  <c r="L8" i="6" s="1"/>
  <c r="K14" i="6"/>
  <c r="P15" i="6"/>
  <c r="K3" i="6"/>
  <c r="K15" i="6" s="1"/>
  <c r="M20" i="6"/>
  <c r="O32" i="6" l="1"/>
  <c r="M32" i="6"/>
  <c r="L3" i="6"/>
  <c r="L15" i="6" s="1"/>
  <c r="H3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<sst xmlns="http://schemas.openxmlformats.org/spreadsheetml/2006/main" count="99" uniqueCount="61">
  <si>
    <t>Arbeitsstunden pro Tag</t>
  </si>
  <si>
    <t>Arbeitstage pro Jahr</t>
  </si>
  <si>
    <t>Ferienguthaben</t>
  </si>
  <si>
    <t>Eintrittsdatum</t>
  </si>
  <si>
    <t>Austrittsdatum</t>
  </si>
  <si>
    <t>Wert gilt für alle Jahre</t>
  </si>
  <si>
    <t>gemäss geltendem GAV</t>
  </si>
  <si>
    <t>Arbeitstage/Jahr</t>
  </si>
  <si>
    <t>Arbeitsstunden/ Tag</t>
  </si>
  <si>
    <t>Durchschnittliche Arbeitstage/Monat</t>
  </si>
  <si>
    <t>Arbeitstage/Monat</t>
  </si>
  <si>
    <t>Bruttosollstunden pro Jahr</t>
  </si>
  <si>
    <t>Arbeitsstunden/Jahr</t>
  </si>
  <si>
    <t>Durchschnittliche Arbeitsstunden/Monat</t>
  </si>
  <si>
    <t>Arbeitsstunden/Monat</t>
  </si>
  <si>
    <t>Ferientage pro Jahr</t>
  </si>
  <si>
    <t>Ferienstunden pro Jahr</t>
  </si>
  <si>
    <t>bis 20 Jahre und ab 50 Jahre</t>
  </si>
  <si>
    <t>ab 20 Jahre bis 50 Jahre</t>
  </si>
  <si>
    <t>Ferienstunden pro Monat</t>
  </si>
  <si>
    <t>Kalenderjahr</t>
  </si>
  <si>
    <t>aktuelles Jahr</t>
  </si>
  <si>
    <t>Jahrgang</t>
  </si>
  <si>
    <t>Geburtsmonat</t>
  </si>
  <si>
    <t>Dropdown-Liste</t>
  </si>
  <si>
    <t>Januar</t>
  </si>
  <si>
    <t>Februar</t>
  </si>
  <si>
    <t>März</t>
  </si>
  <si>
    <t>April</t>
  </si>
  <si>
    <t xml:space="preserve">Mai </t>
  </si>
  <si>
    <t>Juni</t>
  </si>
  <si>
    <t>Juli</t>
  </si>
  <si>
    <t>August</t>
  </si>
  <si>
    <t>September</t>
  </si>
  <si>
    <t>Oktober</t>
  </si>
  <si>
    <t>November</t>
  </si>
  <si>
    <t>Dezember</t>
  </si>
  <si>
    <t>Monate</t>
  </si>
  <si>
    <t>Hinweise:</t>
  </si>
  <si>
    <t xml:space="preserve">Das Guthaben für ganze Monate wird als zwölfter Anteil berechnet. </t>
  </si>
  <si>
    <t>Die Angaben beziehen sich immer auf das aktuelle Kalenderjahr.</t>
  </si>
  <si>
    <t xml:space="preserve">Arbeitstage ab Einstellung bzw. bis Austritt gerechnet. </t>
  </si>
  <si>
    <t>Monatszahl</t>
  </si>
  <si>
    <t xml:space="preserve">Das Ferienguthaben im aktuellen Kalenderjahr beträgt:    </t>
  </si>
  <si>
    <t>Name &amp; Vorname</t>
  </si>
  <si>
    <t>Wechsel des Ferienguthabens auf Grund des Alters: Der Geburts-</t>
  </si>
  <si>
    <t xml:space="preserve">monat wird zum künftigen Guthaben anteilsmässig gerechnet. </t>
  </si>
  <si>
    <t>Alter im Kalenderjahr, WAHR=1, FALSCH = 0</t>
  </si>
  <si>
    <t xml:space="preserve">   (mathematisch auf zwei Stellen gerundet)</t>
  </si>
  <si>
    <t>Berechnung von Ferienguthaben in Stunden</t>
  </si>
  <si>
    <t>Wenn Alter gleich oder zwischen 21-49 ist, dann =1, sonst = 0</t>
  </si>
  <si>
    <t>Wenn Alter unter 20 oder über 50 ist, dann = 1, sonst = 0</t>
  </si>
  <si>
    <t>Geburtstag</t>
  </si>
  <si>
    <t>Jahr ohne Wechsel</t>
  </si>
  <si>
    <t>Eintritts- und/oder Austrittsmonate werden im Verhältnis der</t>
  </si>
  <si>
    <t xml:space="preserve">  Stunden, für den definierten Zeitraum</t>
  </si>
  <si>
    <t>vor Anspruchwechsel</t>
  </si>
  <si>
    <t>mit/nach Anspruch.</t>
  </si>
  <si>
    <t>Anstellungsgrad</t>
  </si>
  <si>
    <r>
      <t xml:space="preserve">Jahr </t>
    </r>
    <r>
      <rPr>
        <b/>
        <sz val="8"/>
        <color theme="0"/>
        <rFont val="Aptos Narrow"/>
        <family val="2"/>
        <scheme val="minor"/>
      </rPr>
      <t>mit</t>
    </r>
    <r>
      <rPr>
        <sz val="8"/>
        <color theme="0"/>
        <rFont val="Aptos Narrow"/>
        <family val="2"/>
        <scheme val="minor"/>
      </rPr>
      <t xml:space="preserve"> Wechsel</t>
    </r>
  </si>
  <si>
    <t>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</si>
</sst>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_ ;[Red]\-#,##0.00\ "/>
    <numFmt numFmtId="165" formatCode="0_ ;[Red]\-0\ "/>
    <numFmt numFmtId="166" formatCode="dd/mm/yyyy;@"/>
    <numFmt numFmtId="167" formatCode="#,##0_ ;[Red]\-#,##0\ "/>
    <numFmt numFmtId="168" formatCode="#,##0.000_ ;[Red]\-#,##0.000\ "/>
    <numFmt numFmtId="169" formatCode="0.0000%"/>
    <numFmt numFmtId="170" formatCode="#,##0.0000_ ;[Red]\-#,##0.0000\ "/>
    <numFmt numFmtId="171" formatCode="#,##0.00000_ ;[Red]\-#,##0.00000\ 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8" tint="-0.499984740745262"/>
      <name val="Aptos Narrow"/>
      <family val="2"/>
      <scheme val="minor"/>
    </font>
    <font>
      <sz val="8"/>
      <color theme="8" tint="-0.499984740745262"/>
      <name val="Aptos Narrow"/>
      <family val="2"/>
      <scheme val="minor"/>
    </font>
    <font>
      <sz val="8"/>
      <color rgb="FF00B05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7"/>
      <color theme="0"/>
      <name val="Aptos Narrow"/>
      <family val="2"/>
      <scheme val="minor"/>
    </font>
    <font>
      <sz val="6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167" fontId="0" fillId="0" borderId="0" xfId="0" applyNumberFormat="1" applyAlignment="1">
      <alignment horizontal="right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165" fontId="3" fillId="0" borderId="0" xfId="0" applyNumberFormat="1" applyFont="1" applyProtection="1">
      <protection hidden="1"/>
    </xf>
    <xf numFmtId="164" fontId="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1" xfId="0" applyBorder="1" applyProtection="1">
      <protection hidden="1"/>
    </xf>
    <xf numFmtId="0" fontId="5" fillId="0" borderId="0" xfId="0" applyFont="1" applyProtection="1">
      <protection hidden="1"/>
    </xf>
    <xf numFmtId="167" fontId="7" fillId="0" borderId="0" xfId="0" applyNumberFormat="1" applyFont="1" applyProtection="1">
      <protection hidden="1"/>
    </xf>
    <xf numFmtId="0" fontId="7" fillId="0" borderId="0" xfId="0" applyFont="1" applyProtection="1">
      <protection hidden="1"/>
    </xf>
    <xf numFmtId="0" fontId="8" fillId="0" borderId="0" xfId="0" applyFont="1" applyAlignment="1" applyProtection="1">
      <alignment horizontal="right"/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1" xfId="0" applyBorder="1" applyAlignment="1">
      <alignment horizontal="left"/>
    </xf>
    <xf numFmtId="0" fontId="10" fillId="0" borderId="0" xfId="0" applyFont="1" applyProtection="1">
      <protection hidden="1"/>
    </xf>
    <xf numFmtId="0" fontId="9" fillId="0" borderId="0" xfId="0" applyFont="1" applyAlignment="1" applyProtection="1">
      <alignment vertical="center"/>
      <protection hidden="1"/>
    </xf>
    <xf numFmtId="49" fontId="1" fillId="0" borderId="8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hidden="1"/>
    </xf>
    <xf numFmtId="166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Protection="1">
      <protection hidden="1"/>
    </xf>
    <xf numFmtId="49" fontId="1" fillId="0" borderId="0" xfId="0" applyNumberFormat="1" applyFont="1" applyAlignment="1" applyProtection="1">
      <alignment vertical="center"/>
      <protection hidden="1"/>
    </xf>
    <xf numFmtId="166" fontId="1" fillId="2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right" vertical="center"/>
      <protection hidden="1"/>
    </xf>
    <xf numFmtId="168" fontId="7" fillId="0" borderId="0" xfId="0" applyNumberFormat="1" applyFont="1" applyProtection="1">
      <protection hidden="1"/>
    </xf>
    <xf numFmtId="164" fontId="2" fillId="3" borderId="2" xfId="0" applyNumberFormat="1" applyFont="1" applyFill="1" applyBorder="1" applyAlignment="1" applyProtection="1">
      <alignment horizontal="right" vertical="center"/>
      <protection hidden="1"/>
    </xf>
    <xf numFmtId="170" fontId="0" fillId="0" borderId="0" xfId="0" applyNumberFormat="1" applyProtection="1">
      <protection hidden="1"/>
    </xf>
    <xf numFmtId="0" fontId="12" fillId="0" borderId="0" xfId="0" applyFont="1" applyProtection="1">
      <protection hidden="1"/>
    </xf>
    <xf numFmtId="0" fontId="14" fillId="0" borderId="0" xfId="0" applyFont="1" applyAlignment="1" applyProtection="1">
      <alignment horizontal="right"/>
      <protection hidden="1"/>
    </xf>
    <xf numFmtId="0" fontId="14" fillId="0" borderId="0" xfId="0" applyFont="1" applyProtection="1">
      <protection hidden="1"/>
    </xf>
    <xf numFmtId="0" fontId="13" fillId="0" borderId="0" xfId="0" applyFont="1" applyProtection="1">
      <protection hidden="1"/>
    </xf>
    <xf numFmtId="171" fontId="14" fillId="0" borderId="0" xfId="0" applyNumberFormat="1" applyFont="1" applyAlignment="1" applyProtection="1">
      <alignment horizontal="right"/>
      <protection hidden="1"/>
    </xf>
    <xf numFmtId="171" fontId="14" fillId="0" borderId="1" xfId="0" applyNumberFormat="1" applyFont="1" applyBorder="1" applyProtection="1">
      <protection hidden="1"/>
    </xf>
    <xf numFmtId="0" fontId="13" fillId="0" borderId="1" xfId="0" applyFont="1" applyBorder="1" applyProtection="1">
      <protection hidden="1"/>
    </xf>
    <xf numFmtId="169" fontId="16" fillId="0" borderId="0" xfId="0" applyNumberFormat="1" applyFont="1" applyProtection="1">
      <protection hidden="1"/>
    </xf>
    <xf numFmtId="169" fontId="16" fillId="0" borderId="1" xfId="0" applyNumberFormat="1" applyFont="1" applyBorder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166" fontId="14" fillId="0" borderId="0" xfId="0" applyNumberFormat="1" applyFont="1" applyAlignment="1" applyProtection="1">
      <alignment vertical="center"/>
      <protection hidden="1"/>
    </xf>
    <xf numFmtId="166" fontId="14" fillId="0" borderId="0" xfId="0" applyNumberFormat="1" applyFont="1" applyProtection="1">
      <protection hidden="1"/>
    </xf>
    <xf numFmtId="167" fontId="14" fillId="0" borderId="0" xfId="0" applyNumberFormat="1" applyFont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169" fontId="14" fillId="0" borderId="0" xfId="0" applyNumberFormat="1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7" xfId="0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left"/>
      <protection hidden="1"/>
    </xf>
    <xf numFmtId="0" fontId="16" fillId="0" borderId="0" xfId="0" applyFont="1" applyProtection="1">
      <protection hidden="1"/>
    </xf>
    <xf numFmtId="167" fontId="14" fillId="0" borderId="0" xfId="0" applyNumberFormat="1" applyFont="1" applyAlignment="1" applyProtection="1">
      <alignment horizontal="center"/>
      <protection hidden="1"/>
    </xf>
    <xf numFmtId="164" fontId="16" fillId="0" borderId="0" xfId="0" applyNumberFormat="1" applyFont="1" applyProtection="1">
      <protection hidden="1"/>
    </xf>
    <xf numFmtId="168" fontId="17" fillId="0" borderId="0" xfId="0" applyNumberFormat="1" applyFo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10" fontId="11" fillId="2" borderId="2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49" fontId="1" fillId="2" borderId="5" xfId="0" applyNumberFormat="1" applyFont="1" applyFill="1" applyBorder="1" applyAlignment="1" applyProtection="1">
      <alignment horizontal="left" vertical="center"/>
      <protection locked="0"/>
    </xf>
    <xf numFmtId="49" fontId="1" fillId="2" borderId="6" xfId="0" applyNumberFormat="1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CCECFF"/>
      <color rgb="FFE7F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AA58C-71E3-41F6-B111-905CD2C9BF8C}">
  <sheetPr>
    <tabColor rgb="FFCCECFF"/>
  </sheetPr>
  <dimension ref="B1:P33"/>
  <sheetViews>
    <sheetView showGridLines="0" tabSelected="1" view="pageLayout" zoomScaleNormal="100" workbookViewId="0">
      <selection activeCell="G19" sqref="G19"/>
    </sheetView>
  </sheetViews>
  <sheetFormatPr baseColWidth="10" defaultRowHeight="15" x14ac:dyDescent="0.25"/>
  <cols>
    <col min="1" max="1" width="1.5703125" style="4" customWidth="1"/>
    <col min="2" max="2" width="15.42578125" style="4" customWidth="1"/>
    <col min="3" max="3" width="11.140625" style="4" customWidth="1"/>
    <col min="4" max="4" width="8.5703125" style="4" customWidth="1"/>
    <col min="5" max="5" width="13.5703125" style="4" customWidth="1"/>
    <col min="6" max="6" width="0.85546875" style="4" customWidth="1"/>
    <col min="7" max="7" width="11.140625" style="4" customWidth="1"/>
    <col min="8" max="8" width="9.28515625" style="4" customWidth="1"/>
    <col min="9" max="9" width="4.7109375" style="4" customWidth="1"/>
    <col min="10" max="10" width="16.5703125" style="4" customWidth="1"/>
    <col min="11" max="11" width="9.5703125" style="4" customWidth="1"/>
    <col min="12" max="12" width="7.5703125" style="4" customWidth="1"/>
    <col min="13" max="13" width="4.7109375" style="4" customWidth="1"/>
    <col min="14" max="14" width="7.42578125" style="4" customWidth="1"/>
    <col min="15" max="15" width="8.28515625" style="4" customWidth="1"/>
    <col min="16" max="16" width="6.7109375" style="4" customWidth="1"/>
    <col min="17" max="18" width="11.42578125" style="4" customWidth="1"/>
    <col min="19" max="20" width="12.140625" style="4" customWidth="1"/>
    <col min="21" max="16384" width="11.42578125" style="4"/>
  </cols>
  <sheetData>
    <row r="1" spans="2:16" x14ac:dyDescent="0.25">
      <c r="B1" s="3" t="s">
        <v>49</v>
      </c>
      <c r="K1" s="31" t="s">
        <v>53</v>
      </c>
      <c r="L1" s="32" t="s">
        <v>59</v>
      </c>
      <c r="M1" s="33"/>
      <c r="N1" s="33"/>
      <c r="O1" s="53" t="s">
        <v>58</v>
      </c>
    </row>
    <row r="2" spans="2:16" ht="4.5" customHeight="1" x14ac:dyDescent="0.25">
      <c r="K2" s="33"/>
      <c r="L2" s="33"/>
      <c r="M2" s="33"/>
      <c r="N2" s="33"/>
    </row>
    <row r="3" spans="2:16" x14ac:dyDescent="0.25">
      <c r="B3" s="4" t="s">
        <v>20</v>
      </c>
      <c r="H3" s="5">
        <v>2026</v>
      </c>
      <c r="I3" s="4" t="s">
        <v>21</v>
      </c>
      <c r="K3" s="34" t="e">
        <f t="shared" ref="K3:K14" si="0">IF(M$17=0,(IF(M$19=1,I$19/12*P3,(IF(M$18=1,I$18/12*P3,0)))))*O3</f>
        <v>#NUM!</v>
      </c>
      <c r="L3" s="34">
        <f>(M20+O20)*O3</f>
        <v>0</v>
      </c>
      <c r="M3" s="31">
        <v>1</v>
      </c>
      <c r="N3" s="52" t="s">
        <v>25</v>
      </c>
      <c r="O3" s="54">
        <v>1</v>
      </c>
      <c r="P3" s="37" t="e">
        <f t="shared" ref="P3:P14" si="1">IF(AND($C$21&lt;M3,M3&lt;$G$21),100%,(IF(M3=$C$21,$B$22,IF(M3=$G$21,$E$22,0))))</f>
        <v>#NUM!</v>
      </c>
    </row>
    <row r="4" spans="2:16" x14ac:dyDescent="0.25">
      <c r="B4" s="4" t="s">
        <v>1</v>
      </c>
      <c r="E4" s="4" t="s">
        <v>5</v>
      </c>
      <c r="H4" s="6">
        <v>261</v>
      </c>
      <c r="I4" s="4" t="s">
        <v>7</v>
      </c>
      <c r="K4" s="34" t="e">
        <f t="shared" si="0"/>
        <v>#NUM!</v>
      </c>
      <c r="L4" s="34">
        <f t="shared" ref="L4:L14" si="2">(M21+O21)*O4</f>
        <v>0</v>
      </c>
      <c r="M4" s="31">
        <v>2</v>
      </c>
      <c r="N4" s="52" t="s">
        <v>26</v>
      </c>
      <c r="O4" s="54">
        <v>1</v>
      </c>
      <c r="P4" s="37" t="e">
        <f t="shared" si="1"/>
        <v>#NUM!</v>
      </c>
    </row>
    <row r="5" spans="2:16" x14ac:dyDescent="0.25">
      <c r="B5" s="4" t="s">
        <v>0</v>
      </c>
      <c r="E5" s="4" t="s">
        <v>6</v>
      </c>
      <c r="H5" s="6">
        <v>8</v>
      </c>
      <c r="I5" s="4" t="s">
        <v>8</v>
      </c>
      <c r="K5" s="34" t="e">
        <f t="shared" si="0"/>
        <v>#NUM!</v>
      </c>
      <c r="L5" s="34">
        <f t="shared" si="2"/>
        <v>0</v>
      </c>
      <c r="M5" s="31">
        <v>3</v>
      </c>
      <c r="N5" s="52" t="s">
        <v>27</v>
      </c>
      <c r="O5" s="54">
        <v>1</v>
      </c>
      <c r="P5" s="37" t="e">
        <f t="shared" si="1"/>
        <v>#NUM!</v>
      </c>
    </row>
    <row r="6" spans="2:16" x14ac:dyDescent="0.25">
      <c r="B6" s="4" t="s">
        <v>11</v>
      </c>
      <c r="E6" s="4" t="s">
        <v>6</v>
      </c>
      <c r="H6" s="7">
        <f>H4*H5</f>
        <v>2088</v>
      </c>
      <c r="I6" s="4" t="s">
        <v>12</v>
      </c>
      <c r="K6" s="34" t="e">
        <f t="shared" si="0"/>
        <v>#NUM!</v>
      </c>
      <c r="L6" s="34">
        <f t="shared" si="2"/>
        <v>0</v>
      </c>
      <c r="M6" s="31">
        <v>4</v>
      </c>
      <c r="N6" s="52" t="s">
        <v>28</v>
      </c>
      <c r="O6" s="54">
        <v>1</v>
      </c>
      <c r="P6" s="37" t="e">
        <f t="shared" si="1"/>
        <v>#NUM!</v>
      </c>
    </row>
    <row r="7" spans="2:16" x14ac:dyDescent="0.25">
      <c r="B7" s="4" t="s">
        <v>9</v>
      </c>
      <c r="H7" s="7">
        <f>H4/12</f>
        <v>21.75</v>
      </c>
      <c r="I7" s="4" t="s">
        <v>10</v>
      </c>
      <c r="K7" s="34" t="e">
        <f t="shared" si="0"/>
        <v>#NUM!</v>
      </c>
      <c r="L7" s="34">
        <f t="shared" si="2"/>
        <v>0</v>
      </c>
      <c r="M7" s="31">
        <v>5</v>
      </c>
      <c r="N7" s="52" t="s">
        <v>60</v>
      </c>
      <c r="O7" s="54">
        <v>1</v>
      </c>
      <c r="P7" s="37" t="e">
        <f t="shared" si="1"/>
        <v>#NUM!</v>
      </c>
    </row>
    <row r="8" spans="2:16" x14ac:dyDescent="0.25">
      <c r="B8" s="4" t="s">
        <v>13</v>
      </c>
      <c r="H8" s="7">
        <f>H7*H5</f>
        <v>174</v>
      </c>
      <c r="I8" s="4" t="s">
        <v>14</v>
      </c>
      <c r="K8" s="34" t="e">
        <f t="shared" si="0"/>
        <v>#NUM!</v>
      </c>
      <c r="L8" s="34">
        <f t="shared" si="2"/>
        <v>0</v>
      </c>
      <c r="M8" s="31">
        <v>6</v>
      </c>
      <c r="N8" s="52" t="s">
        <v>30</v>
      </c>
      <c r="O8" s="54">
        <v>1</v>
      </c>
      <c r="P8" s="37" t="e">
        <f t="shared" si="1"/>
        <v>#NUM!</v>
      </c>
    </row>
    <row r="9" spans="2:16" x14ac:dyDescent="0.25">
      <c r="B9" s="4" t="s">
        <v>2</v>
      </c>
      <c r="E9" s="4" t="s">
        <v>17</v>
      </c>
      <c r="H9" s="6">
        <v>27</v>
      </c>
      <c r="I9" s="4" t="s">
        <v>15</v>
      </c>
      <c r="K9" s="34" t="e">
        <f t="shared" si="0"/>
        <v>#NUM!</v>
      </c>
      <c r="L9" s="34">
        <f t="shared" si="2"/>
        <v>0</v>
      </c>
      <c r="M9" s="31">
        <v>7</v>
      </c>
      <c r="N9" s="52" t="s">
        <v>31</v>
      </c>
      <c r="O9" s="54">
        <v>1</v>
      </c>
      <c r="P9" s="37" t="e">
        <f t="shared" si="1"/>
        <v>#NUM!</v>
      </c>
    </row>
    <row r="10" spans="2:16" x14ac:dyDescent="0.25">
      <c r="H10" s="7">
        <f>H9*H5</f>
        <v>216</v>
      </c>
      <c r="I10" s="4" t="s">
        <v>16</v>
      </c>
      <c r="K10" s="34" t="e">
        <f t="shared" si="0"/>
        <v>#NUM!</v>
      </c>
      <c r="L10" s="34">
        <f t="shared" si="2"/>
        <v>0</v>
      </c>
      <c r="M10" s="31">
        <v>8</v>
      </c>
      <c r="N10" s="52" t="s">
        <v>32</v>
      </c>
      <c r="O10" s="54">
        <v>1</v>
      </c>
      <c r="P10" s="37" t="e">
        <f t="shared" si="1"/>
        <v>#NUM!</v>
      </c>
    </row>
    <row r="11" spans="2:16" x14ac:dyDescent="0.25">
      <c r="H11" s="29">
        <f>H10/12</f>
        <v>18</v>
      </c>
      <c r="I11" s="4" t="s">
        <v>19</v>
      </c>
      <c r="K11" s="34" t="e">
        <f t="shared" si="0"/>
        <v>#NUM!</v>
      </c>
      <c r="L11" s="34">
        <f t="shared" si="2"/>
        <v>0</v>
      </c>
      <c r="M11" s="31">
        <v>9</v>
      </c>
      <c r="N11" s="52" t="s">
        <v>33</v>
      </c>
      <c r="O11" s="54">
        <v>1</v>
      </c>
      <c r="P11" s="37" t="e">
        <f t="shared" si="1"/>
        <v>#NUM!</v>
      </c>
    </row>
    <row r="12" spans="2:16" x14ac:dyDescent="0.25">
      <c r="B12" s="4" t="s">
        <v>2</v>
      </c>
      <c r="E12" s="4" t="s">
        <v>18</v>
      </c>
      <c r="H12" s="6">
        <v>22</v>
      </c>
      <c r="I12" s="4" t="s">
        <v>15</v>
      </c>
      <c r="K12" s="34" t="e">
        <f t="shared" si="0"/>
        <v>#NUM!</v>
      </c>
      <c r="L12" s="34">
        <f t="shared" si="2"/>
        <v>0</v>
      </c>
      <c r="M12" s="31">
        <v>10</v>
      </c>
      <c r="N12" s="52" t="s">
        <v>34</v>
      </c>
      <c r="O12" s="54">
        <v>1</v>
      </c>
      <c r="P12" s="37" t="e">
        <f t="shared" si="1"/>
        <v>#NUM!</v>
      </c>
    </row>
    <row r="13" spans="2:16" x14ac:dyDescent="0.25">
      <c r="H13" s="7">
        <f>H12*H5</f>
        <v>176</v>
      </c>
      <c r="I13" s="4" t="s">
        <v>16</v>
      </c>
      <c r="K13" s="34" t="e">
        <f t="shared" si="0"/>
        <v>#NUM!</v>
      </c>
      <c r="L13" s="34">
        <f t="shared" si="2"/>
        <v>0</v>
      </c>
      <c r="M13" s="31">
        <v>11</v>
      </c>
      <c r="N13" s="52" t="s">
        <v>35</v>
      </c>
      <c r="O13" s="54">
        <v>1</v>
      </c>
      <c r="P13" s="37" t="e">
        <f t="shared" si="1"/>
        <v>#NUM!</v>
      </c>
    </row>
    <row r="14" spans="2:16" x14ac:dyDescent="0.25">
      <c r="H14" s="29">
        <f>H13/12</f>
        <v>14.666666666666666</v>
      </c>
      <c r="I14" s="4" t="s">
        <v>19</v>
      </c>
      <c r="K14" s="34" t="e">
        <f t="shared" si="0"/>
        <v>#NUM!</v>
      </c>
      <c r="L14" s="34">
        <f t="shared" si="2"/>
        <v>0</v>
      </c>
      <c r="M14" s="31">
        <v>12</v>
      </c>
      <c r="N14" s="52" t="s">
        <v>36</v>
      </c>
      <c r="O14" s="54">
        <v>1</v>
      </c>
      <c r="P14" s="37" t="e">
        <f t="shared" si="1"/>
        <v>#NUM!</v>
      </c>
    </row>
    <row r="15" spans="2:16" ht="12" customHeight="1" x14ac:dyDescent="0.25">
      <c r="B15" s="8"/>
      <c r="C15" s="8"/>
      <c r="D15" s="8"/>
      <c r="E15" s="8"/>
      <c r="F15" s="8"/>
      <c r="G15" s="8"/>
      <c r="H15" s="8"/>
      <c r="I15" s="8"/>
      <c r="J15" s="8"/>
      <c r="K15" s="35" t="e">
        <f>SUM(K3:K14)</f>
        <v>#NUM!</v>
      </c>
      <c r="L15" s="35">
        <f>SUM(L3:L14)</f>
        <v>0</v>
      </c>
      <c r="M15" s="36"/>
      <c r="N15" s="36"/>
      <c r="O15" s="38">
        <f>SUM(O3:O14)/12</f>
        <v>1</v>
      </c>
      <c r="P15" s="37" t="e">
        <f>SUM(P3:P14)/12</f>
        <v>#NUM!</v>
      </c>
    </row>
    <row r="16" spans="2:16" ht="7.5" customHeight="1" x14ac:dyDescent="0.25">
      <c r="P16" s="30"/>
    </row>
    <row r="17" spans="2:16" ht="15.75" customHeight="1" x14ac:dyDescent="0.25">
      <c r="B17" s="19" t="s">
        <v>44</v>
      </c>
      <c r="C17" s="55"/>
      <c r="D17" s="56"/>
      <c r="E17" s="57"/>
      <c r="F17" s="20"/>
      <c r="G17" s="24"/>
      <c r="H17" s="9"/>
      <c r="I17" s="42">
        <f>H3-D18</f>
        <v>126</v>
      </c>
      <c r="J17" s="48" t="s">
        <v>47</v>
      </c>
      <c r="K17" s="32"/>
      <c r="L17" s="42" t="b">
        <f>OR(I17=20,I17=50)</f>
        <v>0</v>
      </c>
      <c r="M17" s="49" cm="1">
        <f t="array" ref="M17">IFERROR(_xlfn.IFS(L17=TRUE,1),0)</f>
        <v>0</v>
      </c>
      <c r="N17" s="49"/>
      <c r="O17" s="32"/>
      <c r="P17" s="30"/>
    </row>
    <row r="18" spans="2:16" ht="15.75" customHeight="1" x14ac:dyDescent="0.25">
      <c r="B18" s="19" t="s">
        <v>52</v>
      </c>
      <c r="C18" s="25"/>
      <c r="D18" s="39">
        <f>YEAR(C18)</f>
        <v>1900</v>
      </c>
      <c r="E18" s="45" t="s">
        <v>22</v>
      </c>
      <c r="F18" s="21"/>
      <c r="G18" s="46" t="s">
        <v>23</v>
      </c>
      <c r="H18" s="47">
        <f>MONTH(C18)</f>
        <v>1</v>
      </c>
      <c r="I18" s="50">
        <f>H13</f>
        <v>176</v>
      </c>
      <c r="J18" s="48" t="s">
        <v>50</v>
      </c>
      <c r="K18" s="32"/>
      <c r="L18" s="32"/>
      <c r="M18" s="49">
        <f>IF(AND(I17&gt;=21,I17&lt;=49),1,0)</f>
        <v>0</v>
      </c>
      <c r="N18" s="49"/>
      <c r="O18" s="32"/>
      <c r="P18" s="11"/>
    </row>
    <row r="19" spans="2:16" ht="15.75" customHeight="1" x14ac:dyDescent="0.25">
      <c r="B19" s="19" t="s">
        <v>3</v>
      </c>
      <c r="C19" s="22"/>
      <c r="D19" s="40">
        <f>EOMONTH(C19,0)</f>
        <v>31</v>
      </c>
      <c r="E19" s="26" t="s">
        <v>4</v>
      </c>
      <c r="F19" s="19"/>
      <c r="G19" s="22"/>
      <c r="H19" s="41" t="e">
        <f>EOMONTH(G19,-1)+1</f>
        <v>#NUM!</v>
      </c>
      <c r="I19" s="50">
        <f>H10</f>
        <v>216</v>
      </c>
      <c r="J19" s="48" t="s">
        <v>51</v>
      </c>
      <c r="K19" s="32"/>
      <c r="L19" s="32"/>
      <c r="M19" s="49">
        <f>IF(OR(I17&lt;20,I17&gt;50),1,0)</f>
        <v>1</v>
      </c>
      <c r="N19" s="49"/>
      <c r="O19" s="32"/>
      <c r="P19" s="11"/>
    </row>
    <row r="20" spans="2:16" x14ac:dyDescent="0.25">
      <c r="C20" s="12" t="str">
        <f>IF(D21=H3,"","FEHLER: Jahreszahl nicht korrekt!")</f>
        <v>FEHLER: Jahreszahl nicht korrekt!</v>
      </c>
      <c r="D20" s="41" t="e">
        <f>EOMONTH(C19,-1)+1</f>
        <v>#NUM!</v>
      </c>
      <c r="G20" s="12" t="str">
        <f>IF(H3=H21,"","FEHLER: Jahreszahl nicht korrekt!")</f>
        <v>FEHLER: Jahreszahl nicht korrekt!</v>
      </c>
      <c r="H20" s="41">
        <f>EOMONTH(G19,0)</f>
        <v>31</v>
      </c>
      <c r="I20" s="42">
        <f>IF((AND(OR($I$17=50,$I$17=20),$M3&lt;$H$18)),1,0)</f>
        <v>0</v>
      </c>
      <c r="J20" s="32" t="s">
        <v>56</v>
      </c>
      <c r="K20" s="31" t="s">
        <v>57</v>
      </c>
      <c r="L20" s="49">
        <f>IF((AND(OR($I$17=50,$I$17=20),$M3&gt;=$H$18)),1,0)</f>
        <v>0</v>
      </c>
      <c r="M20" s="51">
        <f t="shared" ref="M20:M31" si="3">IF((AND($I20=1,$I$17=20)),($H$10/12*$P3),(IF((AND($I20=1,$I$17=50)),($H$13/12*$P3),0)))</f>
        <v>0</v>
      </c>
      <c r="N20" s="51"/>
      <c r="O20" s="51">
        <f t="shared" ref="O20:O31" si="4">IF((AND($L20=1,$I$17=20)),($H$13/12*$P3),(IF((AND($L20=1,$I$17=50)),($H$10/12*$P3),0)))</f>
        <v>0</v>
      </c>
      <c r="P20" s="27"/>
    </row>
    <row r="21" spans="2:16" x14ac:dyDescent="0.25">
      <c r="C21" s="43">
        <f>MONTH(D19)</f>
        <v>1</v>
      </c>
      <c r="D21" s="32">
        <f>YEAR(C19)</f>
        <v>1900</v>
      </c>
      <c r="E21" s="13"/>
      <c r="F21" s="13"/>
      <c r="G21" s="43" t="e">
        <f>MONTH(H19)</f>
        <v>#NUM!</v>
      </c>
      <c r="H21" s="32">
        <f>YEAR(G19)</f>
        <v>1900</v>
      </c>
      <c r="I21" s="42">
        <f t="shared" ref="I21:I31" si="5">IF((AND(OR($I$17=50,$I$17=20),$M4&lt;$H$18)),1,0)</f>
        <v>0</v>
      </c>
      <c r="J21" s="32" t="s">
        <v>56</v>
      </c>
      <c r="K21" s="31" t="s">
        <v>57</v>
      </c>
      <c r="L21" s="49">
        <f t="shared" ref="L21:L31" si="6">IF((AND(OR($I$17=50,$I$17=20),$M4&gt;=$H$18)),1,0)</f>
        <v>0</v>
      </c>
      <c r="M21" s="51">
        <f t="shared" si="3"/>
        <v>0</v>
      </c>
      <c r="N21" s="51"/>
      <c r="O21" s="51">
        <f t="shared" si="4"/>
        <v>0</v>
      </c>
      <c r="P21" s="27"/>
    </row>
    <row r="22" spans="2:16" x14ac:dyDescent="0.25">
      <c r="B22" s="44" t="e">
        <f>C22/D22</f>
        <v>#NUM!</v>
      </c>
      <c r="C22" s="42">
        <f>NETWORKDAYS(C19,D19)</f>
        <v>22</v>
      </c>
      <c r="D22" s="42" t="e">
        <f>NETWORKDAYS(D20,D19)</f>
        <v>#NUM!</v>
      </c>
      <c r="E22" s="44" t="e">
        <f>G22/H22</f>
        <v>#NUM!</v>
      </c>
      <c r="F22" s="10"/>
      <c r="G22" s="42" t="e">
        <f>NETWORKDAYS(H19,G19)</f>
        <v>#NUM!</v>
      </c>
      <c r="H22" s="42" t="e">
        <f>NETWORKDAYS(H19,H20)</f>
        <v>#NUM!</v>
      </c>
      <c r="I22" s="42">
        <f t="shared" si="5"/>
        <v>0</v>
      </c>
      <c r="J22" s="32" t="s">
        <v>56</v>
      </c>
      <c r="K22" s="31" t="s">
        <v>57</v>
      </c>
      <c r="L22" s="49">
        <f t="shared" si="6"/>
        <v>0</v>
      </c>
      <c r="M22" s="51">
        <f t="shared" si="3"/>
        <v>0</v>
      </c>
      <c r="N22" s="51"/>
      <c r="O22" s="51">
        <f t="shared" si="4"/>
        <v>0</v>
      </c>
      <c r="P22" s="27"/>
    </row>
    <row r="23" spans="2:16" x14ac:dyDescent="0.25">
      <c r="B23" s="4" t="s">
        <v>38</v>
      </c>
      <c r="C23" s="4" t="s">
        <v>40</v>
      </c>
      <c r="D23" s="23"/>
      <c r="E23" s="23"/>
      <c r="F23" s="23"/>
      <c r="G23" s="23"/>
      <c r="H23" s="27"/>
      <c r="I23" s="42">
        <f t="shared" si="5"/>
        <v>0</v>
      </c>
      <c r="J23" s="32" t="s">
        <v>56</v>
      </c>
      <c r="K23" s="31" t="s">
        <v>57</v>
      </c>
      <c r="L23" s="49">
        <f t="shared" si="6"/>
        <v>0</v>
      </c>
      <c r="M23" s="51">
        <f t="shared" si="3"/>
        <v>0</v>
      </c>
      <c r="N23" s="51"/>
      <c r="O23" s="51">
        <f t="shared" si="4"/>
        <v>0</v>
      </c>
      <c r="P23" s="27"/>
    </row>
    <row r="24" spans="2:16" x14ac:dyDescent="0.25">
      <c r="B24" s="23"/>
      <c r="C24" s="4" t="s">
        <v>39</v>
      </c>
      <c r="D24" s="23"/>
      <c r="E24" s="23"/>
      <c r="F24" s="23"/>
      <c r="G24" s="23"/>
      <c r="H24" s="27"/>
      <c r="I24" s="42">
        <f t="shared" si="5"/>
        <v>0</v>
      </c>
      <c r="J24" s="32" t="s">
        <v>56</v>
      </c>
      <c r="K24" s="31" t="s">
        <v>57</v>
      </c>
      <c r="L24" s="49">
        <f t="shared" si="6"/>
        <v>0</v>
      </c>
      <c r="M24" s="51">
        <f t="shared" si="3"/>
        <v>0</v>
      </c>
      <c r="N24" s="51"/>
      <c r="O24" s="51">
        <f t="shared" si="4"/>
        <v>0</v>
      </c>
      <c r="P24" s="27"/>
    </row>
    <row r="25" spans="2:16" x14ac:dyDescent="0.25">
      <c r="B25" s="23"/>
      <c r="C25" s="4" t="s">
        <v>54</v>
      </c>
      <c r="D25" s="23"/>
      <c r="E25" s="23"/>
      <c r="F25" s="23"/>
      <c r="G25" s="23"/>
      <c r="H25" s="27"/>
      <c r="I25" s="42">
        <f t="shared" si="5"/>
        <v>0</v>
      </c>
      <c r="J25" s="32" t="s">
        <v>56</v>
      </c>
      <c r="K25" s="31" t="s">
        <v>57</v>
      </c>
      <c r="L25" s="49">
        <f t="shared" si="6"/>
        <v>0</v>
      </c>
      <c r="M25" s="51">
        <f t="shared" si="3"/>
        <v>0</v>
      </c>
      <c r="N25" s="51"/>
      <c r="O25" s="51">
        <f t="shared" si="4"/>
        <v>0</v>
      </c>
      <c r="P25" s="27"/>
    </row>
    <row r="26" spans="2:16" x14ac:dyDescent="0.25">
      <c r="B26" s="23"/>
      <c r="C26" s="4" t="s">
        <v>41</v>
      </c>
      <c r="D26" s="23"/>
      <c r="E26" s="23"/>
      <c r="F26" s="23"/>
      <c r="G26" s="23"/>
      <c r="H26" s="27"/>
      <c r="I26" s="42">
        <f t="shared" si="5"/>
        <v>0</v>
      </c>
      <c r="J26" s="32" t="s">
        <v>56</v>
      </c>
      <c r="K26" s="31" t="s">
        <v>57</v>
      </c>
      <c r="L26" s="49">
        <f t="shared" si="6"/>
        <v>0</v>
      </c>
      <c r="M26" s="51">
        <f t="shared" si="3"/>
        <v>0</v>
      </c>
      <c r="N26" s="51"/>
      <c r="O26" s="51">
        <f t="shared" si="4"/>
        <v>0</v>
      </c>
      <c r="P26" s="27"/>
    </row>
    <row r="27" spans="2:16" x14ac:dyDescent="0.25">
      <c r="B27" s="23"/>
      <c r="C27" s="4" t="s">
        <v>45</v>
      </c>
      <c r="D27" s="23"/>
      <c r="E27" s="23"/>
      <c r="F27" s="23"/>
      <c r="G27" s="23"/>
      <c r="H27" s="27"/>
      <c r="I27" s="42">
        <f t="shared" si="5"/>
        <v>0</v>
      </c>
      <c r="J27" s="32" t="s">
        <v>56</v>
      </c>
      <c r="K27" s="31" t="s">
        <v>57</v>
      </c>
      <c r="L27" s="49">
        <f t="shared" si="6"/>
        <v>0</v>
      </c>
      <c r="M27" s="51">
        <f t="shared" si="3"/>
        <v>0</v>
      </c>
      <c r="N27" s="51"/>
      <c r="O27" s="51">
        <f t="shared" si="4"/>
        <v>0</v>
      </c>
      <c r="P27" s="27"/>
    </row>
    <row r="28" spans="2:16" x14ac:dyDescent="0.25">
      <c r="B28" s="23"/>
      <c r="C28" s="4" t="s">
        <v>46</v>
      </c>
      <c r="D28" s="23"/>
      <c r="E28" s="23"/>
      <c r="F28" s="23"/>
      <c r="G28" s="23"/>
      <c r="H28" s="27"/>
      <c r="I28" s="42">
        <f t="shared" si="5"/>
        <v>0</v>
      </c>
      <c r="J28" s="32" t="s">
        <v>56</v>
      </c>
      <c r="K28" s="31" t="s">
        <v>57</v>
      </c>
      <c r="L28" s="49">
        <f t="shared" si="6"/>
        <v>0</v>
      </c>
      <c r="M28" s="51">
        <f t="shared" si="3"/>
        <v>0</v>
      </c>
      <c r="N28" s="51"/>
      <c r="O28" s="51">
        <f t="shared" si="4"/>
        <v>0</v>
      </c>
      <c r="P28" s="27"/>
    </row>
    <row r="29" spans="2:16" x14ac:dyDescent="0.25">
      <c r="B29" s="23"/>
      <c r="C29" s="23"/>
      <c r="D29" s="23"/>
      <c r="E29" s="23"/>
      <c r="F29" s="23"/>
      <c r="G29" s="23"/>
      <c r="H29" s="27"/>
      <c r="I29" s="42">
        <f t="shared" si="5"/>
        <v>0</v>
      </c>
      <c r="J29" s="32" t="s">
        <v>56</v>
      </c>
      <c r="K29" s="31" t="s">
        <v>57</v>
      </c>
      <c r="L29" s="49">
        <f t="shared" si="6"/>
        <v>0</v>
      </c>
      <c r="M29" s="51">
        <f t="shared" si="3"/>
        <v>0</v>
      </c>
      <c r="N29" s="51"/>
      <c r="O29" s="51">
        <f t="shared" si="4"/>
        <v>0</v>
      </c>
      <c r="P29" s="27"/>
    </row>
    <row r="30" spans="2:16" x14ac:dyDescent="0.25">
      <c r="B30" s="23"/>
      <c r="C30" s="23"/>
      <c r="D30" s="23"/>
      <c r="E30" s="23"/>
      <c r="F30" s="23"/>
      <c r="G30" s="23"/>
      <c r="H30" s="27"/>
      <c r="I30" s="42">
        <f t="shared" si="5"/>
        <v>0</v>
      </c>
      <c r="J30" s="32" t="s">
        <v>56</v>
      </c>
      <c r="K30" s="31" t="s">
        <v>57</v>
      </c>
      <c r="L30" s="49">
        <f t="shared" si="6"/>
        <v>0</v>
      </c>
      <c r="M30" s="51">
        <f t="shared" si="3"/>
        <v>0</v>
      </c>
      <c r="N30" s="51"/>
      <c r="O30" s="51">
        <f t="shared" si="4"/>
        <v>0</v>
      </c>
      <c r="P30" s="27"/>
    </row>
    <row r="31" spans="2:16" x14ac:dyDescent="0.25">
      <c r="B31" s="23"/>
      <c r="C31" s="23"/>
      <c r="D31" s="23"/>
      <c r="E31" s="23"/>
      <c r="F31" s="23"/>
      <c r="G31" s="23"/>
      <c r="H31" s="42">
        <f>SUM(I20:I31)</f>
        <v>0</v>
      </c>
      <c r="I31" s="42">
        <f t="shared" si="5"/>
        <v>0</v>
      </c>
      <c r="J31" s="32" t="s">
        <v>56</v>
      </c>
      <c r="K31" s="31" t="s">
        <v>57</v>
      </c>
      <c r="L31" s="49">
        <f t="shared" si="6"/>
        <v>0</v>
      </c>
      <c r="M31" s="51">
        <f t="shared" si="3"/>
        <v>0</v>
      </c>
      <c r="N31" s="51"/>
      <c r="O31" s="51">
        <f t="shared" si="4"/>
        <v>0</v>
      </c>
      <c r="P31" s="27"/>
    </row>
    <row r="32" spans="2:16" ht="16.5" customHeight="1" x14ac:dyDescent="0.25">
      <c r="C32" s="14"/>
      <c r="D32" s="14"/>
      <c r="E32" s="14"/>
      <c r="F32" s="14"/>
      <c r="G32" s="16" t="s">
        <v>43</v>
      </c>
      <c r="H32" s="28" t="e">
        <f>IF(M17=1,L15,K15)</f>
        <v>#NUM!</v>
      </c>
      <c r="I32" s="15" t="s">
        <v>55</v>
      </c>
      <c r="J32" s="14"/>
      <c r="K32" s="14"/>
      <c r="L32" s="49">
        <f>SUM(L20:L31)</f>
        <v>0</v>
      </c>
      <c r="M32" s="51">
        <f>SUM(M20:M31)</f>
        <v>0</v>
      </c>
      <c r="N32" s="51"/>
      <c r="O32" s="51">
        <f>SUM(O20:O31)</f>
        <v>0</v>
      </c>
      <c r="P32" s="27"/>
    </row>
    <row r="33" spans="9:16" x14ac:dyDescent="0.25">
      <c r="I33" s="18" t="s">
        <v>48</v>
      </c>
      <c r="M33" s="27"/>
      <c r="N33" s="27"/>
      <c r="O33" s="27"/>
      <c r="P33" s="27"/>
    </row>
  </sheetData>
  <sheetProtection algorithmName="SHA-512" hashValue="4SHTLFceM2Rbdg21tWk4CL6cpurcwCZKUVaCv5Txz+H8VTzHiirCpwPUWr15OPLQCgjwt0epxMYYUC2xvUwzfg==" saltValue="VwIAyA7ywuoacmb7dyk15A==" spinCount="100000" sheet="1" objects="1" scenarios="1"/>
  <mergeCells count="1">
    <mergeCell ref="C17:E17"/>
  </mergeCells>
  <phoneticPr fontId="4" type="noConversion"/>
  <pageMargins left="0.5" right="0.375" top="0.90277777777777779" bottom="0.41666666666666669" header="0.3" footer="0.3"/>
  <pageSetup paperSize="9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A49BF-EF03-46BE-8B81-132B5B37BD90}">
  <dimension ref="A1:C16"/>
  <sheetViews>
    <sheetView view="pageLayout" zoomScaleNormal="100" workbookViewId="0">
      <selection activeCell="D8" sqref="D8:D13"/>
    </sheetView>
  </sheetViews>
  <sheetFormatPr baseColWidth="10" defaultRowHeight="15" x14ac:dyDescent="0.25"/>
  <sheetData>
    <row r="1" spans="1:3" x14ac:dyDescent="0.25">
      <c r="A1" t="s">
        <v>24</v>
      </c>
    </row>
    <row r="4" spans="1:3" x14ac:dyDescent="0.25">
      <c r="B4" s="17" t="s">
        <v>37</v>
      </c>
      <c r="C4" s="17" t="s">
        <v>42</v>
      </c>
    </row>
    <row r="5" spans="1:3" x14ac:dyDescent="0.25">
      <c r="B5" s="1" t="s">
        <v>25</v>
      </c>
      <c r="C5" s="2">
        <v>1</v>
      </c>
    </row>
    <row r="6" spans="1:3" x14ac:dyDescent="0.25">
      <c r="B6" s="1" t="s">
        <v>26</v>
      </c>
      <c r="C6" s="2">
        <v>2</v>
      </c>
    </row>
    <row r="7" spans="1:3" x14ac:dyDescent="0.25">
      <c r="B7" s="1" t="s">
        <v>27</v>
      </c>
      <c r="C7" s="2">
        <v>3</v>
      </c>
    </row>
    <row r="8" spans="1:3" x14ac:dyDescent="0.25">
      <c r="B8" s="1" t="s">
        <v>28</v>
      </c>
      <c r="C8" s="2">
        <v>4</v>
      </c>
    </row>
    <row r="9" spans="1:3" x14ac:dyDescent="0.25">
      <c r="B9" s="1" t="s">
        <v>29</v>
      </c>
      <c r="C9" s="2">
        <v>5</v>
      </c>
    </row>
    <row r="10" spans="1:3" x14ac:dyDescent="0.25">
      <c r="B10" s="1" t="s">
        <v>30</v>
      </c>
      <c r="C10" s="2">
        <v>6</v>
      </c>
    </row>
    <row r="11" spans="1:3" x14ac:dyDescent="0.25">
      <c r="B11" s="1" t="s">
        <v>31</v>
      </c>
      <c r="C11" s="2">
        <v>7</v>
      </c>
    </row>
    <row r="12" spans="1:3" x14ac:dyDescent="0.25">
      <c r="B12" s="1" t="s">
        <v>32</v>
      </c>
      <c r="C12" s="2">
        <v>8</v>
      </c>
    </row>
    <row r="13" spans="1:3" x14ac:dyDescent="0.25">
      <c r="B13" s="1" t="s">
        <v>33</v>
      </c>
      <c r="C13" s="2">
        <v>9</v>
      </c>
    </row>
    <row r="14" spans="1:3" x14ac:dyDescent="0.25">
      <c r="B14" s="1" t="s">
        <v>34</v>
      </c>
      <c r="C14" s="2">
        <v>10</v>
      </c>
    </row>
    <row r="15" spans="1:3" x14ac:dyDescent="0.25">
      <c r="B15" s="1" t="s">
        <v>35</v>
      </c>
      <c r="C15" s="2">
        <v>11</v>
      </c>
    </row>
    <row r="16" spans="1:3" x14ac:dyDescent="0.25">
      <c r="B16" s="1" t="s">
        <v>36</v>
      </c>
      <c r="C16" s="2">
        <v>12</v>
      </c>
    </row>
  </sheetData>
  <sheetProtection algorithmName="SHA-512" hashValue="JaKGnwrJz3UItPLBhsbmK2oO6EFQbCfkaL8w6woGCLnLfRBppEu8hAM6uvHBCvbyUf+FJEpQIWxIcS+J4h/pIg==" saltValue="hLnbvYF7b8zRpIEzna9nvw==" spinCount="100000" sheet="1" objects="1" scenarios="1"/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Ferienberechnung</vt:lpstr>
      <vt:lpstr>Dropdown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Seehafer Peter</dc:creator>
  <cp:lastModifiedBy>Rahel Hoffmann</cp:lastModifiedBy>
  <cp:lastPrinted>2025-08-20T09:10:18Z</cp:lastPrinted>
  <dcterms:created xsi:type="dcterms:W3CDTF">2024-10-10T13:03:19Z</dcterms:created>
  <dcterms:modified xsi:type="dcterms:W3CDTF">2026-01-13T16:00:46Z</dcterms:modified>
</cp:coreProperties>
</file>